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iane Sacra - LNS\Documents\Pathfinders Stuff\"/>
    </mc:Choice>
  </mc:AlternateContent>
  <xr:revisionPtr revIDLastSave="0" documentId="8_{4775059D-481D-4633-BBA9-19A3854073E7}" xr6:coauthVersionLast="47" xr6:coauthVersionMax="47" xr10:uidLastSave="{00000000-0000-0000-0000-000000000000}"/>
  <bookViews>
    <workbookView xWindow="-28920" yWindow="2385" windowWidth="29040" windowHeight="15720" firstSheet="1" activeTab="1" xr2:uid="{A3A8FB3D-F219-4FF1-BF08-DFA823E7A7AF}"/>
  </bookViews>
  <sheets>
    <sheet name="Operational Ratios" sheetId="1" r:id="rId1"/>
    <sheet name="Financial Ratios" sheetId="6" r:id="rId2"/>
    <sheet name="Industrial Productivity Index" sheetId="7" r:id="rId3"/>
    <sheet name="Operational &amp; Financial Results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8" l="1"/>
  <c r="C8" i="8" s="1"/>
  <c r="C18" i="8" s="1"/>
  <c r="B3" i="8"/>
  <c r="B5" i="8" s="1"/>
  <c r="B15" i="8" s="1"/>
  <c r="D13" i="6"/>
  <c r="D12" i="6"/>
  <c r="D10" i="6"/>
  <c r="D9" i="6"/>
  <c r="D7" i="6"/>
  <c r="D6" i="6"/>
  <c r="D4" i="6"/>
  <c r="D3" i="6"/>
  <c r="B13" i="6"/>
  <c r="B12" i="6"/>
  <c r="B10" i="6"/>
  <c r="B9" i="6"/>
  <c r="B7" i="6"/>
  <c r="B6" i="6"/>
  <c r="B4" i="6"/>
  <c r="B3" i="6"/>
  <c r="G20" i="6"/>
  <c r="G21" i="6"/>
  <c r="G22" i="6"/>
  <c r="G23" i="6"/>
  <c r="G19" i="6"/>
  <c r="F12" i="1"/>
  <c r="F9" i="1"/>
  <c r="F6" i="1"/>
  <c r="F3" i="1"/>
  <c r="C6" i="8" l="1"/>
  <c r="C16" i="8" s="1"/>
  <c r="C7" i="8"/>
  <c r="C17" i="8" s="1"/>
  <c r="C5" i="8"/>
  <c r="C15" i="8" s="1"/>
  <c r="B6" i="8"/>
  <c r="B16" i="8" s="1"/>
  <c r="B8" i="8"/>
  <c r="B18" i="8" s="1"/>
  <c r="B7" i="8"/>
  <c r="B17" i="8" s="1"/>
  <c r="E4" i="6"/>
  <c r="E7" i="6"/>
  <c r="E13" i="6"/>
  <c r="E10" i="6"/>
  <c r="E9" i="6"/>
  <c r="E12" i="6"/>
  <c r="E3" i="6"/>
  <c r="E6" i="6"/>
  <c r="B19" i="8" l="1"/>
  <c r="B2" i="7" s="1"/>
  <c r="C2" i="7" s="1"/>
  <c r="G12" i="6"/>
  <c r="G6" i="6"/>
  <c r="C19" i="8"/>
  <c r="C23" i="8" s="1"/>
  <c r="G3" i="6"/>
  <c r="G9" i="6"/>
  <c r="B23" i="8" l="1"/>
  <c r="B24" i="8" s="1"/>
  <c r="B9" i="7" s="1"/>
  <c r="C24" i="8"/>
  <c r="B10" i="7" s="1"/>
  <c r="G25" i="6"/>
  <c r="B3" i="7" s="1"/>
  <c r="B11" i="7" l="1"/>
  <c r="B12" i="7"/>
  <c r="C3" i="7"/>
  <c r="C5" i="7" s="1"/>
  <c r="C4" i="7"/>
</calcChain>
</file>

<file path=xl/sharedStrings.xml><?xml version="1.0" encoding="utf-8"?>
<sst xmlns="http://schemas.openxmlformats.org/spreadsheetml/2006/main" count="135" uniqueCount="63">
  <si>
    <t>2020 Productivity by Input</t>
  </si>
  <si>
    <t>2025 Productivity by Input</t>
  </si>
  <si>
    <t>2025 Productivity Growth by Input</t>
  </si>
  <si>
    <t>Materials</t>
  </si>
  <si>
    <t>Operational Output</t>
  </si>
  <si>
    <t>lbs Lemonade</t>
  </si>
  <si>
    <t>Operational Input</t>
  </si>
  <si>
    <t>lbs (lemon, sugar, water)</t>
  </si>
  <si>
    <t>Energy</t>
  </si>
  <si>
    <t>kwh electricity</t>
  </si>
  <si>
    <t>Labor</t>
  </si>
  <si>
    <t>labor hour total landed cost</t>
  </si>
  <si>
    <t>labor hours</t>
  </si>
  <si>
    <t>Transportation</t>
  </si>
  <si>
    <t>20ft refrigerated container</t>
  </si>
  <si>
    <t>delivery</t>
  </si>
  <si>
    <t>2020 Financial Productivity</t>
  </si>
  <si>
    <t>2025 Financial Productivity</t>
  </si>
  <si>
    <t>2025 Financial Productivity Growth</t>
  </si>
  <si>
    <t>In 2025 Prices</t>
  </si>
  <si>
    <t>In 2020 Prices</t>
  </si>
  <si>
    <t>Financial Output</t>
  </si>
  <si>
    <t>Revenue (Lemonade)</t>
  </si>
  <si>
    <t xml:space="preserve">Financial Input </t>
  </si>
  <si>
    <t>COGS (lemon, sugar, water)</t>
  </si>
  <si>
    <t>Financial Input</t>
  </si>
  <si>
    <t>COGS (kwh electricity)</t>
  </si>
  <si>
    <t>COGS (labor hour total landed cost)</t>
  </si>
  <si>
    <t>COGS (20ft refrigerated container)</t>
  </si>
  <si>
    <t>2020 Prices by Category</t>
  </si>
  <si>
    <t>2025 Prices by Category</t>
  </si>
  <si>
    <t>2025 Price Growth by Category</t>
  </si>
  <si>
    <t>Total Weighted Average</t>
  </si>
  <si>
    <t>Total</t>
  </si>
  <si>
    <t>Index</t>
  </si>
  <si>
    <t>2020 Industrial Productivity</t>
  </si>
  <si>
    <t>2025 Industrial Productivity</t>
  </si>
  <si>
    <t>Total Industrial Productivity Growth</t>
  </si>
  <si>
    <t>2025 Industrial Productivity CAGR</t>
  </si>
  <si>
    <t>2020 Gross Margin</t>
  </si>
  <si>
    <t>2025 Gross Margin</t>
  </si>
  <si>
    <t>Total Gross Margin Growth</t>
  </si>
  <si>
    <t>2025 Gross Margin CAGR</t>
  </si>
  <si>
    <t xml:space="preserve">IPI Formula Year 1: </t>
  </si>
  <si>
    <t>Year 1 Revenue / Year 1 COGS * (1 / Year 1 Revenue / Year 1 COGS)</t>
  </si>
  <si>
    <t xml:space="preserve">IPI Formula Year N: </t>
  </si>
  <si>
    <t>(Year N Revenue * (Year 1 Output Prices / Year N Output Prices)) / (Year N COGS * (Year 1 Input Prices / Year N Input Prices)) * (1 / Year 1 Revenue / Year 1 COGS)</t>
  </si>
  <si>
    <t>2020 Operational Results</t>
  </si>
  <si>
    <t>2025 Operational Results</t>
  </si>
  <si>
    <t>Production</t>
  </si>
  <si>
    <t>Consumption</t>
  </si>
  <si>
    <t>total labor hours</t>
  </si>
  <si>
    <t>2020 Financial Results</t>
  </si>
  <si>
    <t>2025 Financial Results</t>
  </si>
  <si>
    <t>Revenue</t>
  </si>
  <si>
    <t>Lemonade</t>
  </si>
  <si>
    <t>COGS</t>
  </si>
  <si>
    <t>lemon, sugar, water</t>
  </si>
  <si>
    <t>electricity</t>
  </si>
  <si>
    <t>20ft refrigerated container cost</t>
  </si>
  <si>
    <t>Total COGS</t>
  </si>
  <si>
    <t>Gross Profit</t>
  </si>
  <si>
    <t>Gross Margins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</si>
</sst>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5">
    <font>
      <sz val="11"/>
      <color theme="1"/>
      <name val="Calibri"/>
      <family val="2"/>
      <scheme val="minor"/>
    </font>
    <font>
      <sz val="11"/>
      <color theme="1"/>
      <name val="Gotham Narrow Bold"/>
      <family val="3"/>
    </font>
    <font>
      <b/>
      <sz val="11"/>
      <color theme="1"/>
      <name val="Gotham Narrow Bold"/>
      <family val="3"/>
    </font>
    <font>
      <b/>
      <i/>
      <sz val="9"/>
      <color theme="1"/>
      <name val="Gotham Narrow Bold"/>
      <family val="3"/>
    </font>
    <font>
      <sz val="11"/>
      <color theme="0"/>
      <name val="Gotham Narrow Bold"/>
      <family val="3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9" fontId="1" fillId="0" borderId="0" xfId="0" applyNumberFormat="1" applyFont="1"/>
    <xf numFmtId="10" fontId="2" fillId="0" borderId="0" xfId="0" applyNumberFormat="1" applyFont="1"/>
    <xf numFmtId="0" fontId="2" fillId="0" borderId="0" xfId="0" applyFont="1" applyAlignment="1">
      <alignment horizontal="left"/>
    </xf>
    <xf numFmtId="165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10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9" fontId="1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eme1 LNS">
  <a:themeElements>
    <a:clrScheme name="LNS - FINAL">
      <a:dk1>
        <a:srgbClr val="414041"/>
      </a:dk1>
      <a:lt1>
        <a:srgbClr val="FFFFFF"/>
      </a:lt1>
      <a:dk2>
        <a:srgbClr val="808285"/>
      </a:dk2>
      <a:lt2>
        <a:srgbClr val="E7E6E6"/>
      </a:lt2>
      <a:accent1>
        <a:srgbClr val="1385B3"/>
      </a:accent1>
      <a:accent2>
        <a:srgbClr val="B6DAEA"/>
      </a:accent2>
      <a:accent3>
        <a:srgbClr val="2BB673"/>
      </a:accent3>
      <a:accent4>
        <a:srgbClr val="F2B969"/>
      </a:accent4>
      <a:accent5>
        <a:srgbClr val="E9552F"/>
      </a:accent5>
      <a:accent6>
        <a:srgbClr val="66538C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 sz="1600" dirty="0" err="1" smtClean="0">
            <a:latin typeface="Helvetica Neue" panose="02000503000000020004" pitchFamily="2" charset="0"/>
            <a:ea typeface="Helvetica Neue" panose="02000503000000020004" pitchFamily="2" charset="0"/>
            <a:cs typeface="Helvetica Neue" panose="02000503000000020004" pitchFamily="2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spAutoFit/>
      </a:bodyPr>
      <a:lstStyle>
        <a:defPPr algn="l">
          <a:defRPr sz="1400" dirty="0" smtClean="0">
            <a:latin typeface="Helvetica Neue" panose="02000503000000020004" pitchFamily="2" charset="0"/>
            <a:ea typeface="Helvetica Neue" panose="02000503000000020004" pitchFamily="2" charset="0"/>
            <a:cs typeface="Helvetica Neue" panose="02000503000000020004" pitchFamily="2" charset="0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Theme1 LNS" id="{E8EA9E22-0E59-4563-B394-F2C15DAE8E26}" vid="{6C25281A-1C9B-4EFA-B678-1AAB81997FCD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82481-860C-4F24-A3EC-35E6AC22919C}">
  <dimension ref="A1:H22"/>
  <sheetViews>
    <sheetView workbookViewId="0">
      <selection activeCell="B2" sqref="B2"/>
    </sheetView>
  </sheetViews>
  <sheetFormatPr defaultColWidth="8.7265625" defaultRowHeight="14.5"/>
  <cols>
    <col min="1" max="1" width="28.453125" style="1" customWidth="1"/>
    <col min="2" max="2" width="8.453125" style="1" bestFit="1" customWidth="1"/>
    <col min="3" max="3" width="31" style="1" customWidth="1"/>
    <col min="4" max="4" width="7.453125" style="1" bestFit="1" customWidth="1"/>
    <col min="5" max="5" width="30.453125" style="1" customWidth="1"/>
    <col min="6" max="6" width="6.7265625" style="1" customWidth="1"/>
    <col min="7" max="7" width="29.54296875" style="1" customWidth="1"/>
    <col min="8" max="8" width="17.81640625" style="1" customWidth="1"/>
    <col min="9" max="16384" width="8.7265625" style="1"/>
  </cols>
  <sheetData>
    <row r="1" spans="1:8" ht="15">
      <c r="B1" s="20" t="s">
        <v>0</v>
      </c>
      <c r="C1" s="20"/>
      <c r="D1" s="20" t="s">
        <v>1</v>
      </c>
      <c r="E1" s="20"/>
      <c r="F1" s="20" t="s">
        <v>2</v>
      </c>
      <c r="G1" s="20"/>
    </row>
    <row r="2" spans="1:8" s="3" customFormat="1" ht="15">
      <c r="A2" s="3" t="s">
        <v>3</v>
      </c>
      <c r="D2" s="2"/>
      <c r="E2" s="2"/>
      <c r="G2" s="2"/>
      <c r="H2" s="2"/>
    </row>
    <row r="3" spans="1:8" s="4" customFormat="1">
      <c r="A3" s="4" t="s">
        <v>4</v>
      </c>
      <c r="B3" s="18">
        <v>0.5</v>
      </c>
      <c r="C3" s="4" t="s">
        <v>5</v>
      </c>
      <c r="D3" s="18">
        <v>0.7</v>
      </c>
      <c r="E3" s="4" t="s">
        <v>5</v>
      </c>
      <c r="F3" s="22">
        <f>(D3-B3)/B3</f>
        <v>0.39999999999999991</v>
      </c>
      <c r="G3" s="4" t="s">
        <v>5</v>
      </c>
    </row>
    <row r="4" spans="1:8" s="4" customFormat="1">
      <c r="A4" s="4" t="s">
        <v>6</v>
      </c>
      <c r="B4" s="4">
        <v>1</v>
      </c>
      <c r="C4" s="4" t="s">
        <v>7</v>
      </c>
      <c r="D4" s="4">
        <v>1</v>
      </c>
      <c r="E4" s="4" t="s">
        <v>7</v>
      </c>
      <c r="F4" s="22"/>
      <c r="G4" s="4" t="s">
        <v>7</v>
      </c>
    </row>
    <row r="5" spans="1:8" ht="15">
      <c r="A5" s="3" t="s">
        <v>8</v>
      </c>
      <c r="B5" s="4"/>
      <c r="D5" s="4"/>
      <c r="F5" s="3"/>
    </row>
    <row r="6" spans="1:8">
      <c r="A6" s="4" t="s">
        <v>4</v>
      </c>
      <c r="B6" s="18">
        <v>2</v>
      </c>
      <c r="C6" s="4" t="s">
        <v>5</v>
      </c>
      <c r="D6" s="18">
        <v>2.4</v>
      </c>
      <c r="E6" s="4" t="s">
        <v>5</v>
      </c>
      <c r="F6" s="22">
        <f>(D6-B6)/B6</f>
        <v>0.19999999999999996</v>
      </c>
      <c r="G6" s="4" t="s">
        <v>5</v>
      </c>
    </row>
    <row r="7" spans="1:8">
      <c r="A7" s="4" t="s">
        <v>6</v>
      </c>
      <c r="B7" s="4">
        <v>1</v>
      </c>
      <c r="C7" s="4" t="s">
        <v>9</v>
      </c>
      <c r="D7" s="4">
        <v>1</v>
      </c>
      <c r="E7" s="4" t="s">
        <v>9</v>
      </c>
      <c r="F7" s="22"/>
      <c r="G7" s="4" t="s">
        <v>9</v>
      </c>
    </row>
    <row r="8" spans="1:8" ht="15">
      <c r="A8" s="3" t="s">
        <v>10</v>
      </c>
      <c r="B8" s="4"/>
      <c r="D8" s="4"/>
      <c r="F8" s="3"/>
    </row>
    <row r="9" spans="1:8">
      <c r="A9" s="4" t="s">
        <v>4</v>
      </c>
      <c r="B9" s="18">
        <v>50</v>
      </c>
      <c r="C9" s="4" t="s">
        <v>5</v>
      </c>
      <c r="D9" s="18">
        <v>40</v>
      </c>
      <c r="E9" s="4" t="s">
        <v>5</v>
      </c>
      <c r="F9" s="22">
        <f>(D9-B9)/B9</f>
        <v>-0.2</v>
      </c>
      <c r="G9" s="4" t="s">
        <v>5</v>
      </c>
    </row>
    <row r="10" spans="1:8">
      <c r="A10" s="4" t="s">
        <v>6</v>
      </c>
      <c r="B10" s="4">
        <v>1</v>
      </c>
      <c r="C10" s="4" t="s">
        <v>11</v>
      </c>
      <c r="D10" s="4">
        <v>1</v>
      </c>
      <c r="E10" s="4" t="s">
        <v>11</v>
      </c>
      <c r="F10" s="22"/>
      <c r="G10" s="4" t="s">
        <v>12</v>
      </c>
    </row>
    <row r="11" spans="1:8" ht="15">
      <c r="A11" s="3" t="s">
        <v>13</v>
      </c>
      <c r="B11" s="4"/>
      <c r="D11" s="4"/>
      <c r="F11" s="3"/>
    </row>
    <row r="12" spans="1:8">
      <c r="A12" s="4" t="s">
        <v>4</v>
      </c>
      <c r="B12" s="18">
        <v>40000</v>
      </c>
      <c r="C12" s="4" t="s">
        <v>5</v>
      </c>
      <c r="D12" s="18">
        <v>48000</v>
      </c>
      <c r="E12" s="4" t="s">
        <v>5</v>
      </c>
      <c r="F12" s="22">
        <f>(D12-B12)/B12</f>
        <v>0.2</v>
      </c>
      <c r="G12" s="4" t="s">
        <v>5</v>
      </c>
    </row>
    <row r="13" spans="1:8">
      <c r="A13" s="4" t="s">
        <v>6</v>
      </c>
      <c r="B13" s="4">
        <v>1</v>
      </c>
      <c r="C13" s="4" t="s">
        <v>14</v>
      </c>
      <c r="D13" s="4">
        <v>1</v>
      </c>
      <c r="E13" s="4" t="s">
        <v>14</v>
      </c>
      <c r="F13" s="22"/>
      <c r="G13" s="4" t="s">
        <v>15</v>
      </c>
    </row>
    <row r="15" spans="1:8">
      <c r="D15" s="4"/>
      <c r="F15" s="4"/>
      <c r="H15" s="4"/>
    </row>
    <row r="16" spans="1:8">
      <c r="D16" s="4"/>
      <c r="E16" s="4"/>
      <c r="F16" s="4"/>
      <c r="G16" s="4"/>
      <c r="H16" s="4"/>
    </row>
    <row r="19" spans="1:8">
      <c r="A19" s="4"/>
      <c r="B19" s="4"/>
      <c r="C19" s="4"/>
    </row>
    <row r="20" spans="1:8" ht="15">
      <c r="A20" s="3"/>
      <c r="B20" s="20"/>
      <c r="C20" s="20"/>
      <c r="D20" s="2"/>
      <c r="E20" s="20"/>
      <c r="F20" s="20"/>
      <c r="G20" s="20"/>
      <c r="H20" s="20"/>
    </row>
    <row r="21" spans="1:8">
      <c r="A21" s="4"/>
      <c r="B21" s="21"/>
      <c r="C21" s="4"/>
      <c r="D21" s="4"/>
      <c r="E21" s="21"/>
      <c r="F21" s="4"/>
      <c r="G21" s="21"/>
      <c r="H21" s="4"/>
    </row>
    <row r="22" spans="1:8">
      <c r="A22" s="4"/>
      <c r="B22" s="21"/>
      <c r="C22" s="4"/>
      <c r="D22" s="4"/>
      <c r="E22" s="21"/>
      <c r="F22" s="4"/>
      <c r="G22" s="21"/>
      <c r="H22" s="4"/>
    </row>
  </sheetData>
  <mergeCells count="13">
    <mergeCell ref="G20:H20"/>
    <mergeCell ref="B21:B22"/>
    <mergeCell ref="E21:E22"/>
    <mergeCell ref="G21:G22"/>
    <mergeCell ref="B1:C1"/>
    <mergeCell ref="D1:E1"/>
    <mergeCell ref="F1:G1"/>
    <mergeCell ref="F3:F4"/>
    <mergeCell ref="F6:F7"/>
    <mergeCell ref="F9:F10"/>
    <mergeCell ref="F12:F13"/>
    <mergeCell ref="B20:C20"/>
    <mergeCell ref="E20:F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28B47-406D-4F36-AE79-3D82BE6D27E6}">
  <dimension ref="A1:I25"/>
  <sheetViews>
    <sheetView tabSelected="1" zoomScale="90" zoomScaleNormal="90" workbookViewId="0">
      <selection activeCell="G19" sqref="G19"/>
    </sheetView>
  </sheetViews>
  <sheetFormatPr defaultColWidth="8.7265625" defaultRowHeight="14.5"/>
  <cols>
    <col min="1" max="1" width="28.453125" style="1" customWidth="1"/>
    <col min="2" max="2" width="14.81640625" style="1" customWidth="1"/>
    <col min="3" max="3" width="31" style="1" customWidth="1"/>
    <col min="4" max="4" width="14.54296875" style="1" customWidth="1"/>
    <col min="5" max="5" width="14" style="1" customWidth="1"/>
    <col min="6" max="6" width="30.453125" style="1" customWidth="1"/>
    <col min="7" max="7" width="8.453125" style="1" customWidth="1"/>
    <col min="8" max="8" width="29.54296875" style="1" customWidth="1"/>
    <col min="9" max="9" width="17.81640625" style="1" customWidth="1"/>
    <col min="10" max="16384" width="8.7265625" style="1"/>
  </cols>
  <sheetData>
    <row r="1" spans="1:9" ht="15">
      <c r="B1" s="20" t="s">
        <v>16</v>
      </c>
      <c r="C1" s="20"/>
      <c r="D1" s="20" t="s">
        <v>17</v>
      </c>
      <c r="E1" s="20"/>
      <c r="F1" s="20"/>
      <c r="G1" s="20" t="s">
        <v>18</v>
      </c>
      <c r="H1" s="20"/>
    </row>
    <row r="2" spans="1:9" s="3" customFormat="1" ht="15">
      <c r="A2" s="3" t="s">
        <v>3</v>
      </c>
      <c r="D2" s="5" t="s">
        <v>19</v>
      </c>
      <c r="E2" s="5" t="s">
        <v>20</v>
      </c>
      <c r="F2" s="2"/>
      <c r="H2" s="2"/>
      <c r="I2" s="2"/>
    </row>
    <row r="3" spans="1:9" s="4" customFormat="1">
      <c r="A3" s="4" t="s">
        <v>21</v>
      </c>
      <c r="B3" s="6">
        <f>'Operational Ratios'!B3*'Financial Ratios'!B19</f>
        <v>1.5</v>
      </c>
      <c r="C3" s="4" t="s">
        <v>22</v>
      </c>
      <c r="D3" s="6">
        <f>'Operational Ratios'!D3*'Financial Ratios'!D19</f>
        <v>4.1999999999999993</v>
      </c>
      <c r="E3" s="6">
        <f>D3*G$19</f>
        <v>2.0999999999999996</v>
      </c>
      <c r="F3" s="4" t="s">
        <v>22</v>
      </c>
      <c r="G3" s="22">
        <f>((E3/E4)-(B3/B4))/(B3/B4)</f>
        <v>0.39999999999999963</v>
      </c>
      <c r="H3" s="4" t="s">
        <v>22</v>
      </c>
    </row>
    <row r="4" spans="1:9" s="4" customFormat="1">
      <c r="A4" s="4" t="s">
        <v>23</v>
      </c>
      <c r="B4" s="6">
        <f>'Operational Ratios'!B4*'Financial Ratios'!B20</f>
        <v>0.72</v>
      </c>
      <c r="C4" s="4" t="s">
        <v>24</v>
      </c>
      <c r="D4" s="6">
        <f>'Operational Ratios'!D4*'Financial Ratios'!D20</f>
        <v>1</v>
      </c>
      <c r="E4" s="6">
        <f>D4*G20</f>
        <v>0.72</v>
      </c>
      <c r="F4" s="4" t="s">
        <v>24</v>
      </c>
      <c r="G4" s="22"/>
      <c r="H4" s="4" t="s">
        <v>24</v>
      </c>
    </row>
    <row r="5" spans="1:9" ht="15">
      <c r="A5" s="3" t="s">
        <v>8</v>
      </c>
      <c r="B5" s="7"/>
      <c r="D5" s="7"/>
      <c r="E5" s="7"/>
      <c r="G5" s="3"/>
    </row>
    <row r="6" spans="1:9">
      <c r="A6" s="4" t="s">
        <v>21</v>
      </c>
      <c r="B6" s="6">
        <f>'Operational Ratios'!B6*'Financial Ratios'!B19</f>
        <v>6</v>
      </c>
      <c r="C6" s="4" t="s">
        <v>22</v>
      </c>
      <c r="D6" s="6">
        <f>'Operational Ratios'!D6*'Financial Ratios'!D19</f>
        <v>14.399999999999999</v>
      </c>
      <c r="E6" s="6">
        <f>D6*G$19</f>
        <v>7.1999999999999993</v>
      </c>
      <c r="F6" s="4" t="s">
        <v>22</v>
      </c>
      <c r="G6" s="22">
        <f>((E6/E7)-(B6/B7))/(B6/B7)</f>
        <v>0.19999999999999984</v>
      </c>
      <c r="H6" s="4" t="s">
        <v>22</v>
      </c>
    </row>
    <row r="7" spans="1:9">
      <c r="A7" s="4" t="s">
        <v>25</v>
      </c>
      <c r="B7" s="6">
        <f>'Operational Ratios'!B7*'Financial Ratios'!B21</f>
        <v>0.12</v>
      </c>
      <c r="C7" s="4" t="s">
        <v>26</v>
      </c>
      <c r="D7" s="6">
        <f>'Operational Ratios'!D7*'Financial Ratios'!D21</f>
        <v>0.15</v>
      </c>
      <c r="E7" s="6">
        <f>D7*G21</f>
        <v>0.12</v>
      </c>
      <c r="F7" s="4" t="s">
        <v>26</v>
      </c>
      <c r="G7" s="22"/>
      <c r="H7" s="4" t="s">
        <v>26</v>
      </c>
    </row>
    <row r="8" spans="1:9" ht="15">
      <c r="A8" s="3" t="s">
        <v>10</v>
      </c>
      <c r="B8" s="7"/>
      <c r="D8" s="7"/>
      <c r="E8" s="7"/>
      <c r="G8" s="3"/>
    </row>
    <row r="9" spans="1:9">
      <c r="A9" s="4" t="s">
        <v>21</v>
      </c>
      <c r="B9" s="6">
        <f>'Operational Ratios'!B9*'Financial Ratios'!B19</f>
        <v>150</v>
      </c>
      <c r="C9" s="4" t="s">
        <v>22</v>
      </c>
      <c r="D9" s="6">
        <f>'Operational Ratios'!D9*'Financial Ratios'!D19</f>
        <v>240</v>
      </c>
      <c r="E9" s="6">
        <f>D9*G$19</f>
        <v>120</v>
      </c>
      <c r="F9" s="4" t="s">
        <v>22</v>
      </c>
      <c r="G9" s="22">
        <f>((E9/E10)-(B9/B10))/(B9/B10)</f>
        <v>-0.20000000000000007</v>
      </c>
      <c r="H9" s="4" t="s">
        <v>22</v>
      </c>
    </row>
    <row r="10" spans="1:9">
      <c r="A10" s="4" t="s">
        <v>25</v>
      </c>
      <c r="B10" s="6">
        <f>'Operational Ratios'!B10*'Financial Ratios'!B22</f>
        <v>22</v>
      </c>
      <c r="C10" s="4" t="s">
        <v>27</v>
      </c>
      <c r="D10" s="6">
        <f>'Operational Ratios'!D10*'Financial Ratios'!D22</f>
        <v>30</v>
      </c>
      <c r="E10" s="6">
        <f>D10*G22</f>
        <v>22</v>
      </c>
      <c r="F10" s="4" t="s">
        <v>27</v>
      </c>
      <c r="G10" s="22"/>
      <c r="H10" s="4" t="s">
        <v>27</v>
      </c>
    </row>
    <row r="11" spans="1:9" ht="15">
      <c r="A11" s="3" t="s">
        <v>13</v>
      </c>
      <c r="B11" s="7"/>
      <c r="D11" s="7"/>
      <c r="E11" s="7"/>
      <c r="G11" s="3"/>
    </row>
    <row r="12" spans="1:9">
      <c r="A12" s="4" t="s">
        <v>21</v>
      </c>
      <c r="B12" s="6">
        <f>'Operational Ratios'!B12*'Financial Ratios'!B19</f>
        <v>120000</v>
      </c>
      <c r="C12" s="4" t="s">
        <v>22</v>
      </c>
      <c r="D12" s="6">
        <f>'Operational Ratios'!D12*'Financial Ratios'!D19</f>
        <v>288000</v>
      </c>
      <c r="E12" s="6">
        <f>D12*G$19</f>
        <v>144000</v>
      </c>
      <c r="F12" s="4" t="s">
        <v>22</v>
      </c>
      <c r="G12" s="22">
        <f>((E12/E13)-(B12/B13))/(B12/B13)</f>
        <v>0.2</v>
      </c>
      <c r="H12" s="4" t="s">
        <v>22</v>
      </c>
    </row>
    <row r="13" spans="1:9">
      <c r="A13" s="4" t="s">
        <v>25</v>
      </c>
      <c r="B13" s="6">
        <f>'Operational Ratios'!B13*'Financial Ratios'!B23</f>
        <v>3000</v>
      </c>
      <c r="C13" s="4" t="s">
        <v>28</v>
      </c>
      <c r="D13" s="6">
        <f>'Operational Ratios'!D13*'Financial Ratios'!D23</f>
        <v>4000</v>
      </c>
      <c r="E13" s="6">
        <f>D13*G23</f>
        <v>3000</v>
      </c>
      <c r="F13" s="4" t="s">
        <v>28</v>
      </c>
      <c r="G13" s="22"/>
      <c r="H13" s="4" t="s">
        <v>28</v>
      </c>
    </row>
    <row r="15" spans="1:9">
      <c r="A15" s="8"/>
      <c r="B15" s="8"/>
      <c r="C15" s="8"/>
      <c r="D15" s="9"/>
      <c r="E15" s="9"/>
      <c r="F15" s="8"/>
      <c r="G15" s="9"/>
      <c r="H15" s="8"/>
      <c r="I15" s="4"/>
    </row>
    <row r="16" spans="1:9">
      <c r="A16" s="8"/>
      <c r="B16" s="8"/>
      <c r="C16" s="8"/>
      <c r="D16" s="9"/>
      <c r="E16" s="9"/>
      <c r="F16" s="9"/>
      <c r="G16" s="9"/>
      <c r="H16" s="9"/>
      <c r="I16" s="4"/>
    </row>
    <row r="18" spans="2:8" ht="15">
      <c r="B18" s="20" t="s">
        <v>29</v>
      </c>
      <c r="C18" s="20"/>
      <c r="D18" s="20" t="s">
        <v>30</v>
      </c>
      <c r="E18" s="20"/>
      <c r="F18" s="20"/>
      <c r="G18" s="20" t="s">
        <v>31</v>
      </c>
      <c r="H18" s="20"/>
    </row>
    <row r="19" spans="2:8">
      <c r="B19" s="19">
        <v>3</v>
      </c>
      <c r="C19" s="4" t="s">
        <v>5</v>
      </c>
      <c r="D19" s="19">
        <v>6</v>
      </c>
      <c r="E19" s="4" t="s">
        <v>5</v>
      </c>
      <c r="G19" s="10">
        <f>B19/D19</f>
        <v>0.5</v>
      </c>
      <c r="H19" s="4" t="s">
        <v>5</v>
      </c>
    </row>
    <row r="20" spans="2:8">
      <c r="B20" s="19">
        <v>0.72</v>
      </c>
      <c r="C20" s="4" t="s">
        <v>7</v>
      </c>
      <c r="D20" s="19">
        <v>1</v>
      </c>
      <c r="E20" s="4" t="s">
        <v>7</v>
      </c>
      <c r="G20" s="10">
        <f t="shared" ref="G20:G23" si="0">B20/D20</f>
        <v>0.72</v>
      </c>
      <c r="H20" s="4" t="s">
        <v>7</v>
      </c>
    </row>
    <row r="21" spans="2:8">
      <c r="B21" s="19">
        <v>0.12</v>
      </c>
      <c r="C21" s="4" t="s">
        <v>9</v>
      </c>
      <c r="D21" s="19">
        <v>0.15</v>
      </c>
      <c r="E21" s="4" t="s">
        <v>9</v>
      </c>
      <c r="G21" s="10">
        <f t="shared" si="0"/>
        <v>0.8</v>
      </c>
      <c r="H21" s="4" t="s">
        <v>9</v>
      </c>
    </row>
    <row r="22" spans="2:8">
      <c r="B22" s="19">
        <v>22</v>
      </c>
      <c r="C22" s="4" t="s">
        <v>11</v>
      </c>
      <c r="D22" s="19">
        <v>30</v>
      </c>
      <c r="E22" s="4" t="s">
        <v>11</v>
      </c>
      <c r="G22" s="10">
        <f t="shared" si="0"/>
        <v>0.73333333333333328</v>
      </c>
      <c r="H22" s="4" t="s">
        <v>11</v>
      </c>
    </row>
    <row r="23" spans="2:8">
      <c r="B23" s="19">
        <v>3000</v>
      </c>
      <c r="C23" s="4" t="s">
        <v>14</v>
      </c>
      <c r="D23" s="19">
        <v>4000</v>
      </c>
      <c r="E23" s="4" t="s">
        <v>14</v>
      </c>
      <c r="G23" s="10">
        <f t="shared" si="0"/>
        <v>0.75</v>
      </c>
      <c r="H23" s="4" t="s">
        <v>14</v>
      </c>
    </row>
    <row r="25" spans="2:8" ht="15">
      <c r="G25" s="11">
        <f>('Operational &amp; Financial Results'!C15/'Operational &amp; Financial Results'!C19)*'Financial Ratios'!G20+('Operational &amp; Financial Results'!C16/'Operational &amp; Financial Results'!C19)*'Financial Ratios'!G21+('Operational &amp; Financial Results'!C17/'Operational &amp; Financial Results'!C19)*'Financial Ratios'!G22+('Operational &amp; Financial Results'!C18/'Operational &amp; Financial Results'!C19)*'Financial Ratios'!G23</f>
        <v>0.72752880921895002</v>
      </c>
      <c r="H25" s="12" t="s">
        <v>32</v>
      </c>
    </row>
  </sheetData>
  <mergeCells count="10">
    <mergeCell ref="B18:C18"/>
    <mergeCell ref="D18:F18"/>
    <mergeCell ref="G18:H18"/>
    <mergeCell ref="G12:G13"/>
    <mergeCell ref="B1:C1"/>
    <mergeCell ref="D1:F1"/>
    <mergeCell ref="G1:H1"/>
    <mergeCell ref="G3:G4"/>
    <mergeCell ref="G6:G7"/>
    <mergeCell ref="G9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5A14-3D93-4ECD-BBEC-FE539DFD20EB}">
  <dimension ref="A1:C20"/>
  <sheetViews>
    <sheetView workbookViewId="0">
      <selection activeCell="B26" sqref="B26"/>
    </sheetView>
  </sheetViews>
  <sheetFormatPr defaultColWidth="8.7265625" defaultRowHeight="15"/>
  <cols>
    <col min="1" max="1" width="44.26953125" style="3" customWidth="1"/>
    <col min="2" max="2" width="15.54296875" style="1" customWidth="1"/>
    <col min="3" max="3" width="17.54296875" style="4" customWidth="1"/>
    <col min="4" max="16384" width="8.7265625" style="1"/>
  </cols>
  <sheetData>
    <row r="1" spans="1:3">
      <c r="B1" s="3" t="s">
        <v>33</v>
      </c>
      <c r="C1" s="12" t="s">
        <v>34</v>
      </c>
    </row>
    <row r="2" spans="1:3">
      <c r="A2" s="3" t="s">
        <v>35</v>
      </c>
      <c r="B2" s="17">
        <f>'Operational &amp; Financial Results'!B13/'Operational &amp; Financial Results'!B19</f>
        <v>1.4888337468982631</v>
      </c>
      <c r="C2" s="4">
        <f>B2*1/B$2</f>
        <v>1</v>
      </c>
    </row>
    <row r="3" spans="1:3">
      <c r="A3" s="3" t="s">
        <v>36</v>
      </c>
      <c r="B3" s="17">
        <f>('Operational &amp; Financial Results'!C13*('Financial Ratios'!B19/'Financial Ratios'!D19)/('Operational &amp; Financial Results'!C19*'Financial Ratios'!G25))</f>
        <v>1.7740232312565998</v>
      </c>
      <c r="C3" s="17">
        <f>B3*1/B$2</f>
        <v>1.1915522703273496</v>
      </c>
    </row>
    <row r="4" spans="1:3">
      <c r="A4" s="3" t="s">
        <v>37</v>
      </c>
      <c r="B4" s="17"/>
      <c r="C4" s="17">
        <f>(B3-B2)/B2</f>
        <v>0.19155227032734948</v>
      </c>
    </row>
    <row r="5" spans="1:3">
      <c r="A5" s="3" t="s">
        <v>38</v>
      </c>
      <c r="C5" s="16">
        <f>(C3/C2)^(1/11)-1</f>
        <v>1.6060042314640866E-2</v>
      </c>
    </row>
    <row r="8" spans="1:3">
      <c r="B8" s="12" t="s">
        <v>33</v>
      </c>
    </row>
    <row r="9" spans="1:3">
      <c r="A9" s="3" t="s">
        <v>39</v>
      </c>
      <c r="B9" s="16">
        <f>'Operational &amp; Financial Results'!B24</f>
        <v>0.32833333333333331</v>
      </c>
    </row>
    <row r="10" spans="1:3">
      <c r="A10" s="3" t="s">
        <v>40</v>
      </c>
      <c r="B10" s="16">
        <f>'Operational &amp; Financial Results'!C24</f>
        <v>0.61259920634920639</v>
      </c>
    </row>
    <row r="11" spans="1:3">
      <c r="A11" s="3" t="s">
        <v>41</v>
      </c>
      <c r="B11" s="16">
        <f>(B10-B9)/B9</f>
        <v>0.86578438481991804</v>
      </c>
    </row>
    <row r="12" spans="1:3">
      <c r="A12" s="3" t="s">
        <v>42</v>
      </c>
      <c r="B12" s="16">
        <f>(B10/B9)^(1/11)-1</f>
        <v>5.8336485815442263E-2</v>
      </c>
    </row>
    <row r="16" spans="1:3">
      <c r="A16" s="3" t="s">
        <v>43</v>
      </c>
    </row>
    <row r="17" spans="1:1" ht="14.5">
      <c r="A17" s="1" t="s">
        <v>44</v>
      </c>
    </row>
    <row r="18" spans="1:1" ht="14.5">
      <c r="A18" s="1"/>
    </row>
    <row r="19" spans="1:1">
      <c r="A19" s="3" t="s">
        <v>45</v>
      </c>
    </row>
    <row r="20" spans="1:1" ht="14.5">
      <c r="A20" s="1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B86A1-53F9-4286-AD1E-D4F0F9A6BE30}">
  <dimension ref="A1:C24"/>
  <sheetViews>
    <sheetView workbookViewId="0">
      <selection activeCell="D21" sqref="D21"/>
    </sheetView>
  </sheetViews>
  <sheetFormatPr defaultColWidth="8.7265625" defaultRowHeight="14.5"/>
  <cols>
    <col min="1" max="1" width="33" style="1" customWidth="1"/>
    <col min="2" max="2" width="28.453125" style="1" customWidth="1"/>
    <col min="3" max="3" width="28.81640625" style="1" customWidth="1"/>
    <col min="4" max="5" width="23.453125" style="1" customWidth="1"/>
    <col min="6" max="16384" width="8.7265625" style="1"/>
  </cols>
  <sheetData>
    <row r="1" spans="1:3" s="3" customFormat="1" ht="15">
      <c r="B1" s="3" t="s">
        <v>47</v>
      </c>
      <c r="C1" s="3" t="s">
        <v>48</v>
      </c>
    </row>
    <row r="2" spans="1:3" ht="15">
      <c r="A2" s="3" t="s">
        <v>49</v>
      </c>
    </row>
    <row r="3" spans="1:3">
      <c r="A3" s="4" t="s">
        <v>5</v>
      </c>
      <c r="B3" s="14">
        <f>B13/'Financial Ratios'!B19</f>
        <v>100000</v>
      </c>
      <c r="C3" s="14">
        <f>C13/'Financial Ratios'!D19</f>
        <v>105000</v>
      </c>
    </row>
    <row r="4" spans="1:3" ht="15">
      <c r="A4" s="12" t="s">
        <v>50</v>
      </c>
      <c r="B4" s="14"/>
      <c r="C4" s="14"/>
    </row>
    <row r="5" spans="1:3">
      <c r="A5" s="4" t="s">
        <v>7</v>
      </c>
      <c r="B5" s="14">
        <f>B3/'Operational Ratios'!B3</f>
        <v>200000</v>
      </c>
      <c r="C5" s="14">
        <f>C3/'Operational Ratios'!D3</f>
        <v>150000</v>
      </c>
    </row>
    <row r="6" spans="1:3">
      <c r="A6" s="4" t="s">
        <v>9</v>
      </c>
      <c r="B6" s="14">
        <f>B3/'Operational Ratios'!B6</f>
        <v>50000</v>
      </c>
      <c r="C6" s="14">
        <f>C3/'Operational Ratios'!D6</f>
        <v>43750</v>
      </c>
    </row>
    <row r="7" spans="1:3">
      <c r="A7" s="4" t="s">
        <v>51</v>
      </c>
      <c r="B7" s="14">
        <f>B3/'Operational Ratios'!B9</f>
        <v>2000</v>
      </c>
      <c r="C7" s="14">
        <f>C3/'Operational Ratios'!D9</f>
        <v>2625</v>
      </c>
    </row>
    <row r="8" spans="1:3">
      <c r="A8" s="4" t="s">
        <v>14</v>
      </c>
      <c r="B8" s="15">
        <f>B3/'Operational Ratios'!B12</f>
        <v>2.5</v>
      </c>
      <c r="C8" s="15">
        <f>C3/'Operational Ratios'!D12</f>
        <v>2.1875</v>
      </c>
    </row>
    <row r="9" spans="1:3">
      <c r="A9" s="4"/>
      <c r="B9" s="15"/>
      <c r="C9" s="15"/>
    </row>
    <row r="10" spans="1:3">
      <c r="A10" s="4"/>
      <c r="B10" s="15"/>
      <c r="C10" s="15"/>
    </row>
    <row r="11" spans="1:3" ht="15">
      <c r="B11" s="3" t="s">
        <v>52</v>
      </c>
      <c r="C11" s="3" t="s">
        <v>53</v>
      </c>
    </row>
    <row r="12" spans="1:3" ht="15">
      <c r="A12" s="3" t="s">
        <v>54</v>
      </c>
    </row>
    <row r="13" spans="1:3">
      <c r="A13" s="4" t="s">
        <v>55</v>
      </c>
      <c r="B13" s="13">
        <v>300000</v>
      </c>
      <c r="C13" s="13">
        <v>630000</v>
      </c>
    </row>
    <row r="14" spans="1:3" ht="15">
      <c r="A14" s="12" t="s">
        <v>56</v>
      </c>
      <c r="B14" s="13"/>
      <c r="C14" s="13"/>
    </row>
    <row r="15" spans="1:3">
      <c r="A15" s="4" t="s">
        <v>57</v>
      </c>
      <c r="B15" s="13">
        <f>B5*'Financial Ratios'!B20</f>
        <v>144000</v>
      </c>
      <c r="C15" s="13">
        <f>C5*'Financial Ratios'!D20</f>
        <v>150000</v>
      </c>
    </row>
    <row r="16" spans="1:3">
      <c r="A16" s="4" t="s">
        <v>58</v>
      </c>
      <c r="B16" s="13">
        <f>B6*'Financial Ratios'!B21</f>
        <v>6000</v>
      </c>
      <c r="C16" s="13">
        <f>C6*'Financial Ratios'!D21</f>
        <v>6562.5</v>
      </c>
    </row>
    <row r="17" spans="1:3">
      <c r="A17" s="4" t="s">
        <v>11</v>
      </c>
      <c r="B17" s="13">
        <f>B7*'Financial Ratios'!B22</f>
        <v>44000</v>
      </c>
      <c r="C17" s="13">
        <f>C7*'Financial Ratios'!D22</f>
        <v>78750</v>
      </c>
    </row>
    <row r="18" spans="1:3">
      <c r="A18" s="4" t="s">
        <v>59</v>
      </c>
      <c r="B18" s="13">
        <f>B8*'Financial Ratios'!B23</f>
        <v>7500</v>
      </c>
      <c r="C18" s="13">
        <f>C8*'Financial Ratios'!D23</f>
        <v>8750</v>
      </c>
    </row>
    <row r="19" spans="1:3" ht="15">
      <c r="A19" s="12" t="s">
        <v>60</v>
      </c>
      <c r="B19" s="13">
        <f>SUM(B15:B18)</f>
        <v>201500</v>
      </c>
      <c r="C19" s="13">
        <f>SUM(C15:C18)</f>
        <v>244062.5</v>
      </c>
    </row>
    <row r="20" spans="1:3" ht="15">
      <c r="A20" s="12"/>
      <c r="B20" s="13"/>
      <c r="C20" s="13"/>
    </row>
    <row r="21" spans="1:3" ht="15">
      <c r="A21" s="12"/>
      <c r="B21" s="13"/>
      <c r="C21" s="13"/>
    </row>
    <row r="22" spans="1:3">
      <c r="A22" s="4"/>
    </row>
    <row r="23" spans="1:3" ht="15">
      <c r="A23" s="12" t="s">
        <v>61</v>
      </c>
      <c r="B23" s="13">
        <f>B13-B19</f>
        <v>98500</v>
      </c>
      <c r="C23" s="13">
        <f>C13-C19</f>
        <v>385937.5</v>
      </c>
    </row>
    <row r="24" spans="1:3" ht="15">
      <c r="A24" s="3" t="s">
        <v>62</v>
      </c>
      <c r="B24" s="16">
        <f>B23/B13</f>
        <v>0.32833333333333331</v>
      </c>
      <c r="C24" s="16">
        <f>C23/C13</f>
        <v>0.61259920634920639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3DF4360D29A84DB8CE8928A37B4AF6" ma:contentTypeVersion="16" ma:contentTypeDescription="Create a new document." ma:contentTypeScope="" ma:versionID="29bb86d32924ee1e4c7bbd1fd3c403cf">
  <xsd:schema xmlns:xsd="http://www.w3.org/2001/XMLSchema" xmlns:xs="http://www.w3.org/2001/XMLSchema" xmlns:p="http://schemas.microsoft.com/office/2006/metadata/properties" xmlns:ns2="687daa8a-9f3e-408d-9615-b25908ffaeac" xmlns:ns3="5fd9009b-0bd1-4ab4-96c8-3f76ac967a35" targetNamespace="http://schemas.microsoft.com/office/2006/metadata/properties" ma:root="true" ma:fieldsID="6d69e7144d1034af46165de909d23152" ns2:_="" ns3:_="">
    <xsd:import namespace="687daa8a-9f3e-408d-9615-b25908ffaeac"/>
    <xsd:import namespace="5fd9009b-0bd1-4ab4-96c8-3f76ac967a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daa8a-9f3e-408d-9615-b25908ffa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2a6d881-5f00-4a3f-9d4b-eeeb2e9860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d9009b-0bd1-4ab4-96c8-3f76ac967a3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9c921d0-6f6d-48f7-a783-60bb87690a77}" ma:internalName="TaxCatchAll" ma:showField="CatchAllData" ma:web="5fd9009b-0bd1-4ab4-96c8-3f76ac967a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d9009b-0bd1-4ab4-96c8-3f76ac967a35" xsi:nil="true"/>
    <lcf76f155ced4ddcb4097134ff3c332f xmlns="687daa8a-9f3e-408d-9615-b25908ffae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22239B-DD83-4BC7-8E5D-BC8236889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daa8a-9f3e-408d-9615-b25908ffaeac"/>
    <ds:schemaRef ds:uri="5fd9009b-0bd1-4ab4-96c8-3f76ac967a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3ABB81-C8B0-40ED-A622-5B9FF36918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1569FA-E2D2-44CD-AAC7-464D0DDC9D26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5fd9009b-0bd1-4ab4-96c8-3f76ac967a35"/>
    <ds:schemaRef ds:uri="http://purl.org/dc/dcmitype/"/>
    <ds:schemaRef ds:uri="http://schemas.openxmlformats.org/package/2006/metadata/core-properties"/>
    <ds:schemaRef ds:uri="687daa8a-9f3e-408d-9615-b25908ffaeac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Operational Ratios</vt:lpstr>
      <vt:lpstr>Financial Ratios</vt:lpstr>
      <vt:lpstr>Industrial Productivity Index</vt:lpstr>
      <vt:lpstr>Operational &amp; Financial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Littlefield</dc:creator>
  <cp:keywords/>
  <dc:description/>
  <cp:lastModifiedBy>Diane Sacra</cp:lastModifiedBy>
  <cp:revision/>
  <dcterms:created xsi:type="dcterms:W3CDTF">2024-05-23T20:56:57Z</dcterms:created>
  <dcterms:modified xsi:type="dcterms:W3CDTF">2025-06-30T22:52:39Z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0x010100953DF4360D29A84DB8CE8928A37B4AF6</vt:lpwstr>
  </property>
  <property fmtid="{D5CDD505-2E9C-101B-9397-08002B2CF9AE}" pid="3" name="MediaServiceImageTags">
    <vt:lpwstr/>
  </property>
</Properties>
</file>